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ce de calcul" sheetId="1" r:id="rId4"/>
  </sheets>
  <definedNames/>
  <calcPr/>
  <extLst>
    <ext uri="GoogleSheetsCustomDataVersion1">
      <go:sheetsCustomData xmlns:go="http://customooxmlschemas.google.com/" r:id="rId5" roundtripDataSignature="AMtx7mi2qU69AdGYGgmh9+XbEs2Dn4noVQ=="/>
    </ext>
  </extLst>
</workbook>
</file>

<file path=xl/sharedStrings.xml><?xml version="1.0" encoding="utf-8"?>
<sst xmlns="http://schemas.openxmlformats.org/spreadsheetml/2006/main" count="94" uniqueCount="53">
  <si>
    <t>Chiffrage MerciYanis x Groupe T2MC</t>
  </si>
  <si>
    <t>CELLULE A RENSEIGNER</t>
  </si>
  <si>
    <t>Souhaitez-vous donner l'accès à votre client ?</t>
  </si>
  <si>
    <t>Image</t>
  </si>
  <si>
    <t>Engagement (mois)</t>
  </si>
  <si>
    <t>Mode Facturation</t>
  </si>
  <si>
    <t>Quantité</t>
  </si>
  <si>
    <t>Prix BPU</t>
  </si>
  <si>
    <t>Prix total</t>
  </si>
  <si>
    <r>
      <rPr>
        <rFont val="Arial"/>
        <b/>
        <color rgb="FF000000"/>
        <sz val="11.0"/>
      </rPr>
      <t xml:space="preserve">Accès plateforme pour votre client
</t>
    </r>
    <r>
      <rPr>
        <rFont val="Arial"/>
        <color rgb="FF000000"/>
        <sz val="11.0"/>
      </rPr>
      <t>Création demandes, suivi tickets, visualisation données,... Accès restreint possible.</t>
    </r>
  </si>
  <si>
    <t>Récurrent mensuel</t>
  </si>
  <si>
    <t>(nombre de contact client achat)</t>
  </si>
  <si>
    <t>Solutions de pointage (entrée / sortie des agents)</t>
  </si>
  <si>
    <r>
      <rPr>
        <rFont val="Arial"/>
        <b/>
        <color rgb="FF000000"/>
        <sz val="11.0"/>
      </rPr>
      <t xml:space="preserve">Site mono-agent
Borne boutons "entrée" et "sortie"
</t>
    </r>
    <r>
      <rPr>
        <rFont val="Arial"/>
        <color rgb="FF000000"/>
        <sz val="11.0"/>
      </rPr>
      <t xml:space="preserve">Pointer en un clic, anonymement.
</t>
    </r>
    <r>
      <rPr>
        <rFont val="Arial"/>
        <i/>
        <color rgb="FF000000"/>
        <sz val="11.0"/>
      </rPr>
      <t>Réseau Sigfox (prévoir des répéteurs pour amplifier le réseau si jamais - 84€ / an)</t>
    </r>
  </si>
  <si>
    <r>
      <rPr>
        <rFont val="Arial"/>
        <b/>
        <color rgb="FF000000"/>
        <sz val="11.0"/>
      </rPr>
      <t xml:space="preserve">Site mono-agent
Borne bouton unique
</t>
    </r>
    <r>
      <rPr>
        <rFont val="Arial"/>
        <color rgb="FF000000"/>
        <sz val="11.0"/>
      </rPr>
      <t xml:space="preserve">Pointer en un clic, anonymement.
</t>
    </r>
    <r>
      <rPr>
        <rFont val="Arial"/>
        <i/>
        <color rgb="FF000000"/>
        <sz val="11.0"/>
      </rPr>
      <t>Réseau Sigfox (prévoir des répéteurs pour amplifier le réseau si jamais - 84€ / an)</t>
    </r>
  </si>
  <si>
    <r>
      <rPr>
        <rFont val="Arial"/>
        <b/>
        <color rgb="FF000000"/>
        <sz val="11.0"/>
      </rPr>
      <t xml:space="preserve">Site mono ou multi-agents
QR Code de pointage
</t>
    </r>
    <r>
      <rPr>
        <rFont val="Arial"/>
        <color rgb="FF000000"/>
        <sz val="11.0"/>
      </rPr>
      <t xml:space="preserve">Pointer en un flash, avec identification.
</t>
    </r>
    <r>
      <rPr>
        <rFont val="Arial"/>
        <i/>
        <color rgb="FF000000"/>
        <sz val="11.0"/>
      </rPr>
      <t xml:space="preserve">Smartphone à prévoir
</t>
    </r>
    <r>
      <rPr>
        <rFont val="Arial"/>
        <b/>
        <color rgb="FF9BC2E6"/>
        <sz val="11.0"/>
      </rPr>
      <t>Ce n'est pas une durée d'engagement mais une fourchette de nombre de QR Codes (le prix ne dépendant pas de la durée mais de la quantité pour les QR Codes).</t>
    </r>
  </si>
  <si>
    <t>Sur devis</t>
  </si>
  <si>
    <t>envoyer un mail à Océane (oceane@merciyanis.com)
5 € / mois maximum</t>
  </si>
  <si>
    <t>(varie en fonction de la quantité)
1 à 99 : 60 €
100 à 299 : 48 €
A partir de 300 : 36 €</t>
  </si>
  <si>
    <r>
      <rPr>
        <rFont val="Arial"/>
        <b/>
        <color rgb="FF000000"/>
        <sz val="11.0"/>
      </rPr>
      <t xml:space="preserve">Site mono et multi-agents
Feuille de passage “entrée” et “sortie” - TAQT
</t>
    </r>
    <r>
      <rPr>
        <rFont val="Arial"/>
        <color rgb="FF000000"/>
        <sz val="11.0"/>
      </rPr>
      <t>Pointer en badgeant, avec identification.</t>
    </r>
  </si>
  <si>
    <t>Achat ponctuel (pack de 10 badges)</t>
  </si>
  <si>
    <r>
      <rPr>
        <rFont val="Arial"/>
        <b/>
        <color rgb="FF000000"/>
        <sz val="11.0"/>
      </rPr>
      <t xml:space="preserve">Site mono et multi-agents
Pointeuse mains-libres - SKIPLY
</t>
    </r>
    <r>
      <rPr>
        <rFont val="Arial"/>
        <color rgb="FF000000"/>
        <sz val="11.0"/>
      </rPr>
      <t xml:space="preserve">Pointer sans rien faire, détection automatique du badge (avec identification).
</t>
    </r>
  </si>
  <si>
    <t>Achat ponctuel (antenne + 1 badge)</t>
  </si>
  <si>
    <t>Achat ponctuel (badge supplémentaire)</t>
  </si>
  <si>
    <t>Récurrent mensuel (par antenne)</t>
  </si>
  <si>
    <t>Récurrent mensuel (par agent / par badge)</t>
  </si>
  <si>
    <r>
      <rPr>
        <rFont val="Arial"/>
        <b/>
        <color rgb="FF000000"/>
        <sz val="11.0"/>
      </rPr>
      <t xml:space="preserve">Répéteur Sigfox
</t>
    </r>
    <r>
      <rPr>
        <rFont val="Arial"/>
        <color rgb="FF000000"/>
        <sz val="11.0"/>
      </rPr>
      <t>Amplificateur de réseau pour les bâtiments avec moins de 10 dispositifs.
(nécessaire pour les boutons)</t>
    </r>
  </si>
  <si>
    <t>Solutions de traçabilité</t>
  </si>
  <si>
    <r>
      <rPr>
        <rFont val="Arial"/>
        <b/>
        <color rgb="FF000000"/>
        <sz val="11.0"/>
      </rPr>
      <t xml:space="preserve">Bouton connecté de traçabilité
</t>
    </r>
    <r>
      <rPr>
        <rFont val="Arial"/>
        <color rgb="FF000000"/>
        <sz val="11.0"/>
      </rPr>
      <t xml:space="preserve">Tracer les prestations en 1 clic anonymement.
</t>
    </r>
    <r>
      <rPr>
        <rFont val="Arial"/>
        <i/>
        <color rgb="FF000000"/>
        <sz val="11.0"/>
      </rPr>
      <t>Réseau Sigfox (prévoir des répéteurs pour amplifier le réseau si jamais - 84€ / an)</t>
    </r>
  </si>
  <si>
    <r>
      <rPr>
        <rFont val="Arial"/>
        <b/>
        <color rgb="FF000000"/>
        <sz val="11.0"/>
      </rPr>
      <t xml:space="preserve">QR Code de traçabilité
</t>
    </r>
    <r>
      <rPr>
        <rFont val="Arial"/>
        <color rgb="FF000000"/>
        <sz val="11.0"/>
      </rPr>
      <t xml:space="preserve">Tracer les prestations en détails (identification, photos, commentaires…)
</t>
    </r>
    <r>
      <rPr>
        <rFont val="Arial"/>
        <i/>
        <color rgb="FF000000"/>
        <sz val="11.0"/>
      </rPr>
      <t xml:space="preserve">Smartphone à prévoir
</t>
    </r>
    <r>
      <rPr>
        <rFont val="Arial"/>
        <b/>
        <color rgb="FF9BC2E6"/>
        <sz val="11.0"/>
      </rPr>
      <t>Ce n'est pas une durée d'engagement mais une fourchette de nombre de QR Codes (le prix ne dépendant pas de la durée mais de la quantité pour les QR Codes).</t>
    </r>
  </si>
  <si>
    <t>envoyer un mail à Océane (oceane@merciyanis.com)
2€ / mois</t>
  </si>
  <si>
    <t>(varie en fonction de la quantité)
1 à 99 : 24 €
100 à 299 : 18€
A partir de 300 : 15 €</t>
  </si>
  <si>
    <r>
      <rPr>
        <rFont val="Arial"/>
        <b/>
        <color rgb="FF000000"/>
        <sz val="11.0"/>
      </rPr>
      <t xml:space="preserve">Feuille de passage digitale de traçabilité - TAQT
</t>
    </r>
    <r>
      <rPr>
        <rFont val="Arial"/>
        <color rgb="FF000000"/>
        <sz val="11.0"/>
      </rPr>
      <t>Tracer les prestations avec un badge NFC + afficher les dernières prestations.</t>
    </r>
  </si>
  <si>
    <r>
      <rPr>
        <rFont val="Arial"/>
        <b/>
        <color rgb="FF000000"/>
        <sz val="11.0"/>
      </rPr>
      <t xml:space="preserve">Feuille de passage digitale de traçabilité - SKIPLY
</t>
    </r>
    <r>
      <rPr>
        <rFont val="Arial"/>
        <color rgb="FF000000"/>
        <sz val="11.0"/>
      </rPr>
      <t>Tracer les prestations avec un badge RFID + afficher la dernière prestation (borne 100% personnalisable).</t>
    </r>
  </si>
  <si>
    <r>
      <rPr>
        <rFont val="Arial"/>
        <b/>
        <color rgb="FF000000"/>
        <sz val="11.0"/>
      </rPr>
      <t xml:space="preserve">Répéteur Sigfox
</t>
    </r>
    <r>
      <rPr>
        <rFont val="Arial"/>
        <color rgb="FF000000"/>
        <sz val="11.0"/>
      </rPr>
      <t>Amplificateur de réseau pour les bâtiments avec moins de 10 dispositifs.
(nécessaire pour les boutons et les Skiply)</t>
    </r>
  </si>
  <si>
    <t>Solutions de nettoyage à l'usage</t>
  </si>
  <si>
    <r>
      <rPr>
        <rFont val="Arial"/>
        <b/>
        <color rgb="FF000000"/>
        <sz val="11.0"/>
      </rPr>
      <t xml:space="preserve">Capteur infrarouge de comptage
</t>
    </r>
    <r>
      <rPr>
        <rFont val="Arial"/>
        <color rgb="FF000000"/>
        <sz val="11.0"/>
      </rPr>
      <t xml:space="preserve">Comptage de flux pour optimiser les prestations et le remplissage des consommables en fonction de l’occupation des sanitaires.
</t>
    </r>
    <r>
      <rPr>
        <rFont val="Arial"/>
        <i/>
        <color rgb="FF000000"/>
        <sz val="11.0"/>
      </rPr>
      <t>Réseau Sigfox (prévoir une base station pour amplifier le réseau si jamais - 420 € / an)</t>
    </r>
  </si>
  <si>
    <r>
      <rPr>
        <rFont val="Arial"/>
        <b/>
        <color rgb="FF000000"/>
        <sz val="11.0"/>
      </rPr>
      <t xml:space="preserve">Capteur d’occupation
</t>
    </r>
    <r>
      <rPr>
        <rFont val="Arial"/>
        <color rgb="FF000000"/>
        <sz val="11.0"/>
      </rPr>
      <t xml:space="preserve">Détection thermique de l’occupant grâce au capteur placé sous le bureau ou au plafond de la salle de réunion.
</t>
    </r>
    <r>
      <rPr>
        <rFont val="Arial"/>
        <i/>
        <color rgb="FF000000"/>
        <sz val="11.0"/>
      </rPr>
      <t>Réseau Sigfox (prévoir une base station pour amplifier le réseau si jamais - 420 € / an)</t>
    </r>
  </si>
  <si>
    <t>Achat ponctuel (capteur)</t>
  </si>
  <si>
    <r>
      <rPr>
        <rFont val="Arial"/>
        <b/>
        <color rgb="FF000000"/>
        <sz val="11.0"/>
      </rPr>
      <t xml:space="preserve">Base Station
</t>
    </r>
    <r>
      <rPr>
        <rFont val="Arial"/>
        <color rgb="FF000000"/>
        <sz val="11.0"/>
      </rPr>
      <t xml:space="preserve">Amplificateur de réseau pour certains capteurs ou plus de 10 dispositifs dans un bâtiment.
</t>
    </r>
    <r>
      <rPr>
        <rFont val="Arial"/>
        <i/>
        <color rgb="FF000000"/>
        <sz val="11.0"/>
      </rPr>
      <t>(nécessaire pour ces derniers)</t>
    </r>
  </si>
  <si>
    <t>Solutions pour apporter des services aux occupants</t>
  </si>
  <si>
    <r>
      <rPr>
        <rFont val="Arial"/>
        <b/>
        <color rgb="FF000000"/>
        <sz val="11.0"/>
      </rPr>
      <t xml:space="preserve">Bouton connecté “déclaratif”
</t>
    </r>
    <r>
      <rPr>
        <rFont val="Arial"/>
        <color rgb="FF000000"/>
        <sz val="11.0"/>
      </rPr>
      <t>Déclaration d’incidents en un clic.</t>
    </r>
    <r>
      <rPr>
        <rFont val="Arial"/>
        <i/>
        <color rgb="FF000000"/>
        <sz val="11.0"/>
      </rPr>
      <t xml:space="preserve">
Réseau Sigfox (prévoir des répéteurs pour amplifier le réseau si jamais - 84€ / an)
</t>
    </r>
    <r>
      <rPr>
        <rFont val="Arial"/>
        <b/>
        <color rgb="FF9BC2E6"/>
        <sz val="11.0"/>
      </rPr>
      <t>Attention : le prix est par bouton et non par plaque</t>
    </r>
  </si>
  <si>
    <r>
      <rPr>
        <rFont val="Arial"/>
        <b/>
        <color rgb="FF000000"/>
        <sz val="11.0"/>
      </rPr>
      <t xml:space="preserve">QR Code “déclaratif”
</t>
    </r>
    <r>
      <rPr>
        <rFont val="Arial"/>
        <color rgb="FF000000"/>
        <sz val="11.0"/>
      </rPr>
      <t xml:space="preserve">Déclaration d’incidents et demande d’intervention en un flash.
</t>
    </r>
    <r>
      <rPr>
        <rFont val="Arial"/>
        <i/>
        <color rgb="FF000000"/>
        <sz val="11.0"/>
      </rPr>
      <t xml:space="preserve">Smartphone à prévoir
</t>
    </r>
    <r>
      <rPr>
        <rFont val="Arial"/>
        <b/>
        <color rgb="FF9BC2E6"/>
        <sz val="11.0"/>
      </rPr>
      <t>Ce n'est pas une durée d'engagement mais une fourchette de nombre de QR Codes (le prix ne dépendant pas de la durée mais de la quantité pour les QR Codes).</t>
    </r>
  </si>
  <si>
    <t>envoyer un mail à Océane (oceane@merciyanis.com)
3€ / mois</t>
  </si>
  <si>
    <t>(varie en fonction de la quantité)
1 à 99 : 36 €
100 à 299 : 30€
A partir de 300 : 24 €</t>
  </si>
  <si>
    <r>
      <rPr>
        <rFont val="Arial"/>
        <b/>
        <color rgb="FF000000"/>
        <sz val="11.0"/>
      </rPr>
      <t xml:space="preserve">Borne de satisfaction
</t>
    </r>
    <r>
      <rPr>
        <rFont val="Arial"/>
        <color rgb="FF000000"/>
        <sz val="11.0"/>
      </rPr>
      <t xml:space="preserve">Évaluation de la satisfaction en un clic.
</t>
    </r>
  </si>
  <si>
    <r>
      <rPr>
        <rFont val="Arial"/>
        <b/>
        <color rgb="FF000000"/>
        <sz val="11.0"/>
      </rPr>
      <t xml:space="preserve">Répéteur Sigfox
</t>
    </r>
    <r>
      <rPr>
        <rFont val="Arial"/>
        <color rgb="FF000000"/>
        <sz val="11.0"/>
      </rPr>
      <t>Amplificateur de réseau pour les bâtiments avec moins de 10 dispositifs.
(nécessaire pour les boutons et les Skiply)</t>
    </r>
  </si>
  <si>
    <r>
      <rPr>
        <rFont val="Arial"/>
        <b/>
        <color rgb="FF000000"/>
        <sz val="11.0"/>
      </rPr>
      <t xml:space="preserve">Frais de mise en service
</t>
    </r>
    <r>
      <rPr>
        <rFont val="Arial"/>
        <color rgb="FF000000"/>
        <sz val="11.0"/>
      </rPr>
      <t>- configuration
- cadrage du projet et accompagnement
- paramètrage des capteurs
- formation</t>
    </r>
  </si>
  <si>
    <t>Nombre de dispositifs à paramétrer</t>
  </si>
  <si>
    <t>Livraison</t>
  </si>
  <si>
    <t>TOTAL GÉNÉRAL ACHAT PONCTUEL</t>
  </si>
  <si>
    <t>TOTAL GÉNÉRAL RÉCURRENT MENSUEL</t>
  </si>
  <si>
    <t xml:space="preserve">TOTAL GÉNÉRAL MENSUEL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</si>
</sst>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&quot;€&quot;"/>
    <numFmt numFmtId="165" formatCode="#,##0.00\ [$€-1]"/>
    <numFmt numFmtId="166" formatCode="#,##0\ [$€-1]"/>
  </numFmts>
  <fonts count="17">
    <font>
      <sz val="11.0"/>
      <color theme="1"/>
      <name val="Calibri"/>
      <scheme val="minor"/>
    </font>
    <font>
      <b/>
      <sz val="18.0"/>
      <color rgb="FFFFFFFF"/>
      <name val="Calibri"/>
    </font>
    <font/>
    <font>
      <b/>
      <sz val="12.0"/>
      <color rgb="FF000000"/>
      <name val="Calibri"/>
    </font>
    <font>
      <b/>
      <sz val="11.0"/>
      <color rgb="FFCC4125"/>
      <name val="Arial"/>
    </font>
    <font>
      <sz val="12.0"/>
      <color rgb="FF000000"/>
      <name val="Calibri"/>
    </font>
    <font>
      <b/>
      <sz val="11.0"/>
      <color rgb="FFFFFFFF"/>
      <name val="Arial"/>
    </font>
    <font>
      <sz val="11.0"/>
      <color rgb="FF000000"/>
      <name val="Arial"/>
    </font>
    <font>
      <b/>
      <sz val="11.0"/>
      <color theme="1"/>
      <name val="Arial"/>
    </font>
    <font>
      <color theme="1"/>
      <name val="Calibri"/>
      <scheme val="minor"/>
    </font>
    <font>
      <b/>
      <color rgb="FF000000"/>
      <name val="Calibri"/>
    </font>
    <font>
      <b/>
      <sz val="11.0"/>
      <color theme="0"/>
      <name val="Arial"/>
    </font>
    <font>
      <b/>
      <sz val="11.0"/>
      <color rgb="FF000000"/>
      <name val="Arial"/>
    </font>
    <font>
      <sz val="11.0"/>
      <color rgb="FFF7981D"/>
      <name val="Inconsolata"/>
    </font>
    <font>
      <sz val="11.0"/>
      <color theme="1"/>
      <name val="Arial"/>
    </font>
    <font>
      <b/>
      <color theme="1"/>
      <name val="Calibri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9BC2E6"/>
        <bgColor rgb="FF9BC2E6"/>
      </patternFill>
    </fill>
    <fill>
      <patternFill patternType="solid">
        <fgColor rgb="FFEFEFEF"/>
        <bgColor rgb="FFEFEFEF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</fills>
  <borders count="3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medium">
        <color rgb="FF000000"/>
      </bottom>
    </border>
    <border>
      <right style="thin">
        <color rgb="FFFFFFFF"/>
      </right>
      <top style="medium">
        <color rgb="FF000000"/>
      </top>
      <bottom style="medium">
        <color rgb="FF000000"/>
      </bottom>
    </border>
    <border>
      <left style="thin">
        <color rgb="FFFFFFFF"/>
      </left>
      <right style="thin">
        <color rgb="FFFFFFFF"/>
      </right>
      <top style="medium">
        <color rgb="FF000000"/>
      </top>
      <bottom style="medium">
        <color rgb="FF000000"/>
      </bottom>
    </border>
    <border>
      <left style="thin">
        <color rgb="FFFFFFFF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FFFFFF"/>
      </right>
      <top style="medium">
        <color rgb="FF000000"/>
      </top>
      <bottom/>
    </border>
    <border>
      <right style="thin">
        <color rgb="FFFFFFFF"/>
      </right>
      <top style="medium">
        <color rgb="FF000000"/>
      </top>
      <bottom/>
    </border>
    <border>
      <left style="thin">
        <color rgb="FFFFFFFF"/>
      </left>
      <right style="thin">
        <color rgb="FFFFFFFF"/>
      </right>
      <top style="medium">
        <color rgb="FF000000"/>
      </top>
    </border>
    <border>
      <left style="thin">
        <color rgb="FFFFFFFF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4" numFmtId="0" xfId="0" applyAlignment="1" applyBorder="1" applyFont="1">
      <alignment horizontal="center" shrinkToFit="0" vertical="center" wrapText="1"/>
    </xf>
    <xf borderId="0" fillId="0" fontId="5" numFmtId="0" xfId="0" applyFont="1"/>
    <xf borderId="5" fillId="2" fontId="6" numFmtId="0" xfId="0" applyAlignment="1" applyBorder="1" applyFont="1">
      <alignment horizontal="center" readingOrder="0" shrinkToFit="0" vertical="center" wrapText="1"/>
    </xf>
    <xf borderId="6" fillId="2" fontId="6" numFmtId="0" xfId="0" applyAlignment="1" applyBorder="1" applyFont="1">
      <alignment horizontal="center" readingOrder="0" shrinkToFit="0" vertical="center" wrapText="1"/>
    </xf>
    <xf borderId="7" fillId="2" fontId="6" numFmtId="0" xfId="0" applyAlignment="1" applyBorder="1" applyFont="1">
      <alignment horizontal="center" readingOrder="0"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8" fillId="2" fontId="6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left" readingOrder="0" shrinkToFit="0" vertical="center" wrapText="1"/>
    </xf>
    <xf borderId="10" fillId="0" fontId="7" numFmtId="0" xfId="0" applyAlignment="1" applyBorder="1" applyFont="1">
      <alignment horizontal="center" readingOrder="0" shrinkToFit="0" vertical="center" wrapText="1"/>
    </xf>
    <xf borderId="9" fillId="2" fontId="8" numFmtId="3" xfId="0" applyAlignment="1" applyBorder="1" applyFont="1" applyNumberFormat="1">
      <alignment horizontal="center" readingOrder="0" vertical="center"/>
    </xf>
    <xf borderId="9" fillId="0" fontId="7" numFmtId="164" xfId="0" applyAlignment="1" applyBorder="1" applyFont="1" applyNumberFormat="1">
      <alignment horizontal="left" readingOrder="0" shrinkToFit="0" vertical="center" wrapText="1"/>
    </xf>
    <xf borderId="9" fillId="2" fontId="6" numFmtId="3" xfId="0" applyAlignment="1" applyBorder="1" applyFont="1" applyNumberFormat="1">
      <alignment horizontal="center" readingOrder="0" vertical="center"/>
    </xf>
    <xf borderId="9" fillId="0" fontId="7" numFmtId="165" xfId="0" applyAlignment="1" applyBorder="1" applyFont="1" applyNumberFormat="1">
      <alignment horizontal="center" readingOrder="0" shrinkToFit="0" vertical="center" wrapText="1"/>
    </xf>
    <xf borderId="9" fillId="0" fontId="7" numFmtId="164" xfId="0" applyAlignment="1" applyBorder="1" applyFont="1" applyNumberFormat="1">
      <alignment horizontal="center" vertical="center"/>
    </xf>
    <xf borderId="0" fillId="0" fontId="9" numFmtId="0" xfId="0" applyAlignment="1" applyFont="1">
      <alignment readingOrder="0"/>
    </xf>
    <xf borderId="11" fillId="0" fontId="7" numFmtId="0" xfId="0" applyAlignment="1" applyBorder="1" applyFont="1">
      <alignment horizontal="left" readingOrder="0" shrinkToFit="0" vertical="center" wrapText="1"/>
    </xf>
    <xf borderId="0" fillId="0" fontId="9" numFmtId="0" xfId="0" applyFont="1"/>
    <xf borderId="12" fillId="0" fontId="7" numFmtId="0" xfId="0" applyAlignment="1" applyBorder="1" applyFont="1">
      <alignment horizontal="left" readingOrder="0" shrinkToFit="0" vertical="center" wrapText="1"/>
    </xf>
    <xf borderId="13" fillId="0" fontId="7" numFmtId="0" xfId="0" applyAlignment="1" applyBorder="1" applyFont="1">
      <alignment horizontal="center" readingOrder="0" shrinkToFit="0" vertical="center" wrapText="1"/>
    </xf>
    <xf borderId="9" fillId="3" fontId="8" numFmtId="3" xfId="0" applyAlignment="1" applyBorder="1" applyFill="1" applyFont="1" applyNumberFormat="1">
      <alignment horizontal="center" readingOrder="0" vertical="center"/>
    </xf>
    <xf borderId="14" fillId="0" fontId="7" numFmtId="0" xfId="0" applyAlignment="1" applyBorder="1" applyFont="1">
      <alignment horizontal="center" readingOrder="0" shrinkToFit="0" vertical="center" wrapText="1"/>
    </xf>
    <xf borderId="14" fillId="3" fontId="8" numFmtId="3" xfId="0" applyAlignment="1" applyBorder="1" applyFont="1" applyNumberFormat="1">
      <alignment horizontal="center" readingOrder="0" vertical="center"/>
    </xf>
    <xf borderId="14" fillId="0" fontId="7" numFmtId="164" xfId="0" applyAlignment="1" applyBorder="1" applyFont="1" applyNumberFormat="1">
      <alignment horizontal="left" readingOrder="0" shrinkToFit="0" vertical="center" wrapText="1"/>
    </xf>
    <xf borderId="14" fillId="2" fontId="6" numFmtId="3" xfId="0" applyAlignment="1" applyBorder="1" applyFont="1" applyNumberFormat="1">
      <alignment horizontal="center" readingOrder="0" vertical="center"/>
    </xf>
    <xf borderId="14" fillId="0" fontId="7" numFmtId="165" xfId="0" applyAlignment="1" applyBorder="1" applyFont="1" applyNumberFormat="1">
      <alignment horizontal="center" readingOrder="0" shrinkToFit="0" vertical="center" wrapText="1"/>
    </xf>
    <xf borderId="14" fillId="0" fontId="7" numFmtId="164" xfId="0" applyAlignment="1" applyBorder="1" applyFont="1" applyNumberFormat="1">
      <alignment horizontal="center" vertical="center"/>
    </xf>
    <xf borderId="0" fillId="0" fontId="10" numFmtId="0" xfId="0" applyAlignment="1" applyFont="1">
      <alignment horizontal="center" vertical="center"/>
    </xf>
    <xf borderId="14" fillId="4" fontId="8" numFmtId="3" xfId="0" applyAlignment="1" applyBorder="1" applyFill="1" applyFont="1" applyNumberFormat="1">
      <alignment horizontal="center" readingOrder="0" vertical="center"/>
    </xf>
    <xf borderId="14" fillId="2" fontId="11" numFmtId="3" xfId="0" applyAlignment="1" applyBorder="1" applyFont="1" applyNumberFormat="1">
      <alignment horizontal="center" vertical="center"/>
    </xf>
    <xf borderId="14" fillId="0" fontId="7" numFmtId="166" xfId="0" applyAlignment="1" applyBorder="1" applyFont="1" applyNumberFormat="1">
      <alignment horizontal="center" readingOrder="0" shrinkToFit="0" vertical="center" wrapText="1"/>
    </xf>
    <xf borderId="15" fillId="0" fontId="7" numFmtId="0" xfId="0" applyAlignment="1" applyBorder="1" applyFont="1">
      <alignment horizontal="left" readingOrder="0" shrinkToFit="0" vertical="center" wrapText="1"/>
    </xf>
    <xf borderId="16" fillId="0" fontId="10" numFmtId="0" xfId="0" applyAlignment="1" applyBorder="1" applyFont="1">
      <alignment horizontal="center" vertical="center"/>
    </xf>
    <xf borderId="12" fillId="0" fontId="2" numFmtId="0" xfId="0" applyBorder="1" applyFont="1"/>
    <xf borderId="9" fillId="0" fontId="2" numFmtId="0" xfId="0" applyBorder="1" applyFont="1"/>
    <xf borderId="16" fillId="0" fontId="9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2" numFmtId="0" xfId="0" applyBorder="1" applyFont="1"/>
    <xf borderId="14" fillId="4" fontId="11" numFmtId="3" xfId="0" applyAlignment="1" applyBorder="1" applyFont="1" applyNumberFormat="1">
      <alignment horizontal="center" readingOrder="0" vertical="center"/>
    </xf>
    <xf borderId="14" fillId="0" fontId="7" numFmtId="0" xfId="0" applyAlignment="1" applyBorder="1" applyFont="1">
      <alignment horizontal="left" readingOrder="0" shrinkToFit="0" vertical="center" wrapText="1"/>
    </xf>
    <xf borderId="14" fillId="0" fontId="9" numFmtId="0" xfId="0" applyAlignment="1" applyBorder="1" applyFont="1">
      <alignment horizontal="center" vertical="center"/>
    </xf>
    <xf borderId="19" fillId="0" fontId="7" numFmtId="0" xfId="0" applyAlignment="1" applyBorder="1" applyFont="1">
      <alignment horizontal="left" readingOrder="0" shrinkToFit="0" vertical="center" wrapText="1"/>
    </xf>
    <xf borderId="9" fillId="2" fontId="11" numFmtId="3" xfId="0" applyAlignment="1" applyBorder="1" applyFont="1" applyNumberFormat="1">
      <alignment horizontal="center" readingOrder="0" vertical="center"/>
    </xf>
    <xf borderId="20" fillId="0" fontId="7" numFmtId="0" xfId="0" applyAlignment="1" applyBorder="1" applyFont="1">
      <alignment horizontal="left" readingOrder="0" shrinkToFit="0" vertical="center" wrapText="1"/>
    </xf>
    <xf borderId="14" fillId="0" fontId="9" numFmtId="0" xfId="0" applyAlignment="1" applyBorder="1" applyFont="1">
      <alignment horizontal="center"/>
    </xf>
    <xf borderId="21" fillId="2" fontId="6" numFmtId="0" xfId="0" applyAlignment="1" applyBorder="1" applyFont="1">
      <alignment horizontal="center" readingOrder="0" shrinkToFit="0" vertical="center" wrapText="1"/>
    </xf>
    <xf borderId="22" fillId="2" fontId="6" numFmtId="0" xfId="0" applyAlignment="1" applyBorder="1" applyFont="1">
      <alignment horizontal="center" readingOrder="0" shrinkToFit="0" vertical="center" wrapText="1"/>
    </xf>
    <xf borderId="23" fillId="2" fontId="6" numFmtId="0" xfId="0" applyAlignment="1" applyBorder="1" applyFont="1">
      <alignment horizontal="center" readingOrder="0" shrinkToFit="0" vertical="center" wrapText="1"/>
    </xf>
    <xf borderId="23" fillId="2" fontId="6" numFmtId="0" xfId="0" applyAlignment="1" applyBorder="1" applyFont="1">
      <alignment horizontal="center" shrinkToFit="0" vertical="center" wrapText="1"/>
    </xf>
    <xf borderId="24" fillId="2" fontId="6" numFmtId="0" xfId="0" applyAlignment="1" applyBorder="1" applyFont="1">
      <alignment horizontal="center" shrinkToFit="0" vertical="center" wrapText="1"/>
    </xf>
    <xf borderId="25" fillId="0" fontId="7" numFmtId="0" xfId="0" applyAlignment="1" applyBorder="1" applyFont="1">
      <alignment horizontal="left" readingOrder="0" shrinkToFit="0" vertical="center" wrapText="1"/>
    </xf>
    <xf borderId="25" fillId="0" fontId="7" numFmtId="0" xfId="0" applyAlignment="1" applyBorder="1" applyFont="1">
      <alignment horizontal="center" readingOrder="0" shrinkToFit="0" vertical="center" wrapText="1"/>
    </xf>
    <xf borderId="14" fillId="2" fontId="11" numFmtId="3" xfId="0" applyAlignment="1" applyBorder="1" applyFont="1" applyNumberFormat="1">
      <alignment horizontal="center" readingOrder="0" vertical="center"/>
    </xf>
    <xf borderId="14" fillId="3" fontId="8" numFmtId="166" xfId="0" applyAlignment="1" applyBorder="1" applyFont="1" applyNumberFormat="1">
      <alignment horizontal="center" readingOrder="0" vertical="center"/>
    </xf>
    <xf borderId="14" fillId="0" fontId="12" numFmtId="0" xfId="0" applyAlignment="1" applyBorder="1" applyFont="1">
      <alignment horizontal="left" readingOrder="0" shrinkToFit="0" vertical="center" wrapText="1"/>
    </xf>
    <xf borderId="0" fillId="0" fontId="9" numFmtId="0" xfId="0" applyAlignment="1" applyFont="1">
      <alignment readingOrder="0" shrinkToFit="0" wrapText="1"/>
    </xf>
    <xf borderId="0" fillId="5" fontId="13" numFmtId="0" xfId="0" applyFill="1" applyFont="1"/>
    <xf borderId="25" fillId="2" fontId="6" numFmtId="164" xfId="0" applyAlignment="1" applyBorder="1" applyFont="1" applyNumberFormat="1">
      <alignment horizontal="right" readingOrder="0" vertical="center"/>
    </xf>
    <xf borderId="10" fillId="0" fontId="2" numFmtId="0" xfId="0" applyBorder="1" applyFont="1"/>
    <xf borderId="26" fillId="0" fontId="2" numFmtId="0" xfId="0" applyBorder="1" applyFont="1"/>
    <xf borderId="26" fillId="0" fontId="14" numFmtId="164" xfId="0" applyAlignment="1" applyBorder="1" applyFont="1" applyNumberFormat="1">
      <alignment horizontal="center" vertical="center"/>
    </xf>
    <xf borderId="3" fillId="5" fontId="15" numFmtId="164" xfId="0" applyAlignment="1" applyBorder="1" applyFont="1" applyNumberFormat="1">
      <alignment horizontal="center" vertical="center"/>
    </xf>
    <xf borderId="0" fillId="0" fontId="16" numFmtId="0" xfId="0" applyAlignment="1" applyFont="1">
      <alignment vertical="center"/>
    </xf>
    <xf borderId="27" fillId="2" fontId="6" numFmtId="164" xfId="0" applyAlignment="1" applyBorder="1" applyFont="1" applyNumberFormat="1">
      <alignment horizontal="right" readingOrder="0" vertical="center"/>
    </xf>
    <xf borderId="28" fillId="0" fontId="2" numFmtId="0" xfId="0" applyBorder="1" applyFont="1"/>
    <xf borderId="29" fillId="0" fontId="2" numFmtId="0" xfId="0" applyBorder="1" applyFont="1"/>
    <xf borderId="30" fillId="0" fontId="14" numFmtId="164" xfId="0" applyAlignment="1" applyBorder="1" applyFont="1" applyNumberFormat="1">
      <alignment horizontal="center" vertical="center"/>
    </xf>
    <xf borderId="31" fillId="5" fontId="15" numFmtId="164" xfId="0" applyAlignment="1" applyBorder="1" applyFont="1" applyNumberFormat="1">
      <alignment horizontal="center" vertical="center"/>
    </xf>
    <xf borderId="14" fillId="0" fontId="14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1" Type="http://schemas.openxmlformats.org/officeDocument/2006/relationships/image" Target="../media/image10.png"/><Relationship Id="rId10" Type="http://schemas.openxmlformats.org/officeDocument/2006/relationships/image" Target="../media/image16.png"/><Relationship Id="rId13" Type="http://schemas.openxmlformats.org/officeDocument/2006/relationships/image" Target="../media/image9.png"/><Relationship Id="rId12" Type="http://schemas.openxmlformats.org/officeDocument/2006/relationships/image" Target="../media/image5.png"/><Relationship Id="rId1" Type="http://schemas.openxmlformats.org/officeDocument/2006/relationships/image" Target="../media/image13.png"/><Relationship Id="rId2" Type="http://schemas.openxmlformats.org/officeDocument/2006/relationships/image" Target="../media/image1.png"/><Relationship Id="rId3" Type="http://schemas.openxmlformats.org/officeDocument/2006/relationships/image" Target="../media/image6.png"/><Relationship Id="rId4" Type="http://schemas.openxmlformats.org/officeDocument/2006/relationships/image" Target="../media/image7.png"/><Relationship Id="rId9" Type="http://schemas.openxmlformats.org/officeDocument/2006/relationships/image" Target="../media/image8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6" Type="http://schemas.openxmlformats.org/officeDocument/2006/relationships/image" Target="../media/image12.png"/><Relationship Id="rId5" Type="http://schemas.openxmlformats.org/officeDocument/2006/relationships/image" Target="../media/image3.png"/><Relationship Id="rId6" Type="http://schemas.openxmlformats.org/officeDocument/2006/relationships/image" Target="../media/image2.png"/><Relationship Id="rId7" Type="http://schemas.openxmlformats.org/officeDocument/2006/relationships/image" Target="../media/image4.png"/><Relationship Id="rId8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5</xdr:row>
      <xdr:rowOff>0</xdr:rowOff>
    </xdr:from>
    <xdr:ext cx="1562100" cy="952500"/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1381125" cy="8858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1381125" cy="885825"/>
    <xdr:pic>
      <xdr:nvPicPr>
        <xdr:cNvPr id="0" name="image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914400" cy="1304925"/>
    <xdr:pic>
      <xdr:nvPicPr>
        <xdr:cNvPr id="0" name="image7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438150" cy="590550"/>
    <xdr:pic>
      <xdr:nvPicPr>
        <xdr:cNvPr id="0" name="image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228600" cy="523875"/>
    <xdr:pic>
      <xdr:nvPicPr>
        <xdr:cNvPr id="0" name="image2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904875" cy="1028700"/>
    <xdr:pic>
      <xdr:nvPicPr>
        <xdr:cNvPr id="0" name="image4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1381125" cy="885825"/>
    <xdr:pic>
      <xdr:nvPicPr>
        <xdr:cNvPr id="0" name="image11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923925" cy="1323975"/>
    <xdr:pic>
      <xdr:nvPicPr>
        <xdr:cNvPr id="0" name="image7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1000125" cy="1285875"/>
    <xdr:pic>
      <xdr:nvPicPr>
        <xdr:cNvPr id="0" name="image8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1028700" cy="1219200"/>
    <xdr:pic>
      <xdr:nvPicPr>
        <xdr:cNvPr id="0" name="image16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904875" cy="1028700"/>
    <xdr:pic>
      <xdr:nvPicPr>
        <xdr:cNvPr id="0" name="image4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1333500" cy="1333500"/>
    <xdr:pic>
      <xdr:nvPicPr>
        <xdr:cNvPr id="0" name="image10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476250" cy="676275"/>
    <xdr:pic>
      <xdr:nvPicPr>
        <xdr:cNvPr id="0" name="image5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1533525" cy="1028700"/>
    <xdr:pic>
      <xdr:nvPicPr>
        <xdr:cNvPr id="0" name="image9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1704975" cy="1085850"/>
    <xdr:pic>
      <xdr:nvPicPr>
        <xdr:cNvPr id="0" name="image14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1704975" cy="1266825"/>
    <xdr:pic>
      <xdr:nvPicPr>
        <xdr:cNvPr id="0" name="image15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1704975" cy="1028700"/>
    <xdr:pic>
      <xdr:nvPicPr>
        <xdr:cNvPr id="0" name="image12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904875" cy="1028700"/>
    <xdr:pic>
      <xdr:nvPicPr>
        <xdr:cNvPr id="0" name="image4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1.57"/>
    <col customWidth="1" min="2" max="2" width="25.57"/>
    <col customWidth="1" min="3" max="5" width="18.71"/>
    <col customWidth="1" min="6" max="6" width="26.71"/>
    <col customWidth="1" min="7" max="7" width="22.14"/>
    <col customWidth="1" min="8" max="26" width="10.71"/>
  </cols>
  <sheetData>
    <row r="1" ht="14.25" customHeight="1"/>
    <row r="2" ht="14.25" customHeight="1"/>
    <row r="3" ht="42.0" customHeight="1">
      <c r="A3" s="1" t="s">
        <v>0</v>
      </c>
      <c r="B3" s="2"/>
      <c r="C3" s="2"/>
      <c r="D3" s="2"/>
      <c r="E3" s="2"/>
      <c r="F3" s="2"/>
      <c r="G3" s="3"/>
    </row>
    <row r="4" ht="29.25" customHeight="1">
      <c r="A4" s="4"/>
      <c r="B4" s="4"/>
      <c r="C4" s="5" t="s">
        <v>1</v>
      </c>
      <c r="D4" s="6"/>
      <c r="E4" s="5" t="s">
        <v>1</v>
      </c>
      <c r="F4" s="6"/>
      <c r="G4" s="6"/>
    </row>
    <row r="5" ht="29.25" customHeight="1">
      <c r="A5" s="7" t="s">
        <v>2</v>
      </c>
      <c r="B5" s="8" t="s">
        <v>3</v>
      </c>
      <c r="C5" s="9" t="s">
        <v>4</v>
      </c>
      <c r="D5" s="10" t="s">
        <v>5</v>
      </c>
      <c r="E5" s="10" t="s">
        <v>6</v>
      </c>
      <c r="F5" s="10" t="s">
        <v>7</v>
      </c>
      <c r="G5" s="11" t="s">
        <v>8</v>
      </c>
    </row>
    <row r="6" ht="75.75" customHeight="1">
      <c r="A6" s="12" t="s">
        <v>9</v>
      </c>
      <c r="B6" s="13"/>
      <c r="C6" s="14">
        <v>12.0</v>
      </c>
      <c r="D6" s="15" t="s">
        <v>10</v>
      </c>
      <c r="E6" s="16"/>
      <c r="F6" s="17">
        <v>10.0</v>
      </c>
      <c r="G6" s="18">
        <f>E6*F6</f>
        <v>0</v>
      </c>
      <c r="H6" s="19" t="s">
        <v>11</v>
      </c>
    </row>
    <row r="7" ht="14.25" customHeight="1">
      <c r="A7" s="20"/>
      <c r="C7" s="21"/>
    </row>
    <row r="8" ht="29.25" customHeight="1">
      <c r="A8" s="7" t="s">
        <v>12</v>
      </c>
      <c r="B8" s="8" t="s">
        <v>3</v>
      </c>
      <c r="C8" s="9" t="s">
        <v>4</v>
      </c>
      <c r="D8" s="10" t="s">
        <v>5</v>
      </c>
      <c r="E8" s="10" t="s">
        <v>6</v>
      </c>
      <c r="F8" s="10" t="s">
        <v>7</v>
      </c>
      <c r="G8" s="11" t="s">
        <v>8</v>
      </c>
    </row>
    <row r="9" ht="69.75" customHeight="1">
      <c r="A9" s="22" t="s">
        <v>13</v>
      </c>
      <c r="B9" s="23"/>
      <c r="C9" s="24">
        <f t="shared" ref="C9:C10" si="1">$C$6</f>
        <v>12</v>
      </c>
      <c r="D9" s="15" t="s">
        <v>10</v>
      </c>
      <c r="E9" s="16"/>
      <c r="F9" s="17">
        <f>IF(C9=12,108/12,96/12)</f>
        <v>9</v>
      </c>
      <c r="G9" s="18">
        <f t="shared" ref="G9:G10" si="2">E9*F9</f>
        <v>0</v>
      </c>
    </row>
    <row r="10" ht="69.75" customHeight="1">
      <c r="A10" s="22" t="s">
        <v>14</v>
      </c>
      <c r="B10" s="25"/>
      <c r="C10" s="26">
        <f t="shared" si="1"/>
        <v>12</v>
      </c>
      <c r="D10" s="27" t="s">
        <v>10</v>
      </c>
      <c r="E10" s="28"/>
      <c r="F10" s="29">
        <f>IF(C10=12,60/12,54/12)</f>
        <v>5</v>
      </c>
      <c r="G10" s="30">
        <f t="shared" si="2"/>
        <v>0</v>
      </c>
    </row>
    <row r="11" ht="102.75" customHeight="1">
      <c r="A11" s="22" t="s">
        <v>15</v>
      </c>
      <c r="B11" s="31"/>
      <c r="C11" s="32"/>
      <c r="D11" s="27" t="s">
        <v>16</v>
      </c>
      <c r="E11" s="33"/>
      <c r="F11" s="34" t="s">
        <v>17</v>
      </c>
      <c r="G11" s="34" t="s">
        <v>18</v>
      </c>
    </row>
    <row r="12" ht="47.25" customHeight="1">
      <c r="A12" s="35" t="s">
        <v>19</v>
      </c>
      <c r="B12" s="36"/>
      <c r="C12" s="26">
        <v>12.0</v>
      </c>
      <c r="D12" s="27" t="s">
        <v>10</v>
      </c>
      <c r="E12" s="28"/>
      <c r="F12" s="29">
        <f>IF(C12=12,300/12,264/12)</f>
        <v>25</v>
      </c>
      <c r="G12" s="30">
        <f t="shared" ref="G12:G18" si="3">E12*F12</f>
        <v>0</v>
      </c>
    </row>
    <row r="13" ht="47.25" customHeight="1">
      <c r="A13" s="37"/>
      <c r="B13" s="38"/>
      <c r="C13" s="26"/>
      <c r="D13" s="27" t="s">
        <v>20</v>
      </c>
      <c r="E13" s="28"/>
      <c r="F13" s="29">
        <v>80.0</v>
      </c>
      <c r="G13" s="30">
        <f t="shared" si="3"/>
        <v>0</v>
      </c>
    </row>
    <row r="14" ht="41.25" customHeight="1">
      <c r="A14" s="35" t="s">
        <v>21</v>
      </c>
      <c r="B14" s="39"/>
      <c r="C14" s="26"/>
      <c r="D14" s="27" t="s">
        <v>22</v>
      </c>
      <c r="E14" s="33"/>
      <c r="F14" s="29">
        <f>259</f>
        <v>259</v>
      </c>
      <c r="G14" s="30">
        <f t="shared" si="3"/>
        <v>0</v>
      </c>
    </row>
    <row r="15" ht="41.25" customHeight="1">
      <c r="A15" s="40"/>
      <c r="B15" s="41"/>
      <c r="C15" s="26"/>
      <c r="D15" s="27" t="s">
        <v>23</v>
      </c>
      <c r="E15" s="33"/>
      <c r="F15" s="29">
        <v>30.0</v>
      </c>
      <c r="G15" s="30">
        <f t="shared" si="3"/>
        <v>0</v>
      </c>
    </row>
    <row r="16" ht="29.25" customHeight="1">
      <c r="A16" s="40"/>
      <c r="B16" s="41"/>
      <c r="C16" s="42">
        <f t="shared" ref="C16:C17" si="4">36</f>
        <v>36</v>
      </c>
      <c r="D16" s="27" t="s">
        <v>24</v>
      </c>
      <c r="E16" s="33"/>
      <c r="F16" s="29">
        <f>72/12</f>
        <v>6</v>
      </c>
      <c r="G16" s="30">
        <f t="shared" si="3"/>
        <v>0</v>
      </c>
    </row>
    <row r="17" ht="50.25" customHeight="1">
      <c r="A17" s="37"/>
      <c r="B17" s="38"/>
      <c r="C17" s="42">
        <f t="shared" si="4"/>
        <v>36</v>
      </c>
      <c r="D17" s="27" t="s">
        <v>25</v>
      </c>
      <c r="E17" s="33"/>
      <c r="F17" s="29">
        <f>36/12</f>
        <v>3</v>
      </c>
      <c r="G17" s="30">
        <f t="shared" si="3"/>
        <v>0</v>
      </c>
    </row>
    <row r="18" ht="81.0" customHeight="1">
      <c r="A18" s="43" t="s">
        <v>26</v>
      </c>
      <c r="B18" s="44"/>
      <c r="C18" s="26">
        <f>$C$6</f>
        <v>12</v>
      </c>
      <c r="D18" s="27" t="s">
        <v>10</v>
      </c>
      <c r="E18" s="28"/>
      <c r="F18" s="29">
        <f>84/12</f>
        <v>7</v>
      </c>
      <c r="G18" s="30">
        <f t="shared" si="3"/>
        <v>0</v>
      </c>
    </row>
    <row r="19" ht="14.25" customHeight="1">
      <c r="A19" s="20"/>
    </row>
    <row r="20" ht="29.25" customHeight="1">
      <c r="A20" s="7" t="s">
        <v>27</v>
      </c>
      <c r="B20" s="8" t="s">
        <v>3</v>
      </c>
      <c r="C20" s="9" t="s">
        <v>4</v>
      </c>
      <c r="D20" s="10" t="s">
        <v>5</v>
      </c>
      <c r="E20" s="10" t="s">
        <v>6</v>
      </c>
      <c r="F20" s="10" t="s">
        <v>7</v>
      </c>
      <c r="G20" s="11" t="s">
        <v>8</v>
      </c>
    </row>
    <row r="21" ht="69.75" customHeight="1">
      <c r="A21" s="45" t="s">
        <v>28</v>
      </c>
      <c r="B21" s="13"/>
      <c r="C21" s="24">
        <f>$C$6</f>
        <v>12</v>
      </c>
      <c r="D21" s="15" t="s">
        <v>10</v>
      </c>
      <c r="E21" s="46"/>
      <c r="F21" s="17">
        <f>IF(C21=12,60/12,54/12)</f>
        <v>5</v>
      </c>
      <c r="G21" s="18">
        <f>E21*F21</f>
        <v>0</v>
      </c>
    </row>
    <row r="22" ht="104.25" customHeight="1">
      <c r="A22" s="47" t="s">
        <v>29</v>
      </c>
      <c r="B22" s="31"/>
      <c r="C22" s="32"/>
      <c r="D22" s="27" t="s">
        <v>16</v>
      </c>
      <c r="E22" s="33"/>
      <c r="F22" s="34" t="s">
        <v>30</v>
      </c>
      <c r="G22" s="34" t="s">
        <v>31</v>
      </c>
    </row>
    <row r="23" ht="101.25" customHeight="1">
      <c r="A23" s="47" t="s">
        <v>32</v>
      </c>
      <c r="B23" s="44"/>
      <c r="C23" s="26">
        <f t="shared" ref="C23:C25" si="5">$C$6</f>
        <v>12</v>
      </c>
      <c r="D23" s="27" t="s">
        <v>10</v>
      </c>
      <c r="E23" s="33"/>
      <c r="F23" s="29">
        <f>IF(C23=12,300/12,264/12)</f>
        <v>25</v>
      </c>
      <c r="G23" s="30">
        <f t="shared" ref="G23:G25" si="6">E23*F23</f>
        <v>0</v>
      </c>
    </row>
    <row r="24" ht="96.0" customHeight="1">
      <c r="A24" s="47" t="s">
        <v>33</v>
      </c>
      <c r="B24" s="44"/>
      <c r="C24" s="26">
        <f t="shared" si="5"/>
        <v>12</v>
      </c>
      <c r="D24" s="27" t="s">
        <v>10</v>
      </c>
      <c r="E24" s="33"/>
      <c r="F24" s="29">
        <f>IF(C24=12,348/12,228/12)</f>
        <v>29</v>
      </c>
      <c r="G24" s="30">
        <f t="shared" si="6"/>
        <v>0</v>
      </c>
    </row>
    <row r="25" ht="81.0" customHeight="1">
      <c r="A25" s="43" t="s">
        <v>34</v>
      </c>
      <c r="B25" s="44"/>
      <c r="C25" s="26">
        <f t="shared" si="5"/>
        <v>12</v>
      </c>
      <c r="D25" s="27" t="s">
        <v>10</v>
      </c>
      <c r="E25" s="33"/>
      <c r="F25" s="29">
        <f>84/12</f>
        <v>7</v>
      </c>
      <c r="G25" s="30">
        <f t="shared" si="6"/>
        <v>0</v>
      </c>
    </row>
    <row r="26" ht="14.25" customHeight="1"/>
    <row r="27" ht="14.25" customHeight="1"/>
    <row r="28" ht="29.25" customHeight="1">
      <c r="A28" s="7" t="s">
        <v>35</v>
      </c>
      <c r="B28" s="8" t="s">
        <v>3</v>
      </c>
      <c r="C28" s="9" t="s">
        <v>4</v>
      </c>
      <c r="D28" s="10" t="s">
        <v>5</v>
      </c>
      <c r="E28" s="10" t="s">
        <v>6</v>
      </c>
      <c r="F28" s="10" t="s">
        <v>7</v>
      </c>
      <c r="G28" s="11" t="s">
        <v>8</v>
      </c>
    </row>
    <row r="29" ht="105.0" customHeight="1">
      <c r="A29" s="45" t="s">
        <v>36</v>
      </c>
      <c r="B29" s="13"/>
      <c r="C29" s="24">
        <f t="shared" ref="C29:C30" si="7">$C$6</f>
        <v>12</v>
      </c>
      <c r="D29" s="15" t="s">
        <v>10</v>
      </c>
      <c r="E29" s="46"/>
      <c r="F29" s="17">
        <f>IF(C29=12,204/12,180/12)</f>
        <v>17</v>
      </c>
      <c r="G29" s="18">
        <f t="shared" ref="G29:G32" si="8">E29*F29</f>
        <v>0</v>
      </c>
    </row>
    <row r="30" ht="53.25" customHeight="1">
      <c r="A30" s="35" t="s">
        <v>37</v>
      </c>
      <c r="B30" s="36"/>
      <c r="C30" s="24">
        <f t="shared" si="7"/>
        <v>12</v>
      </c>
      <c r="D30" s="27" t="s">
        <v>10</v>
      </c>
      <c r="E30" s="28"/>
      <c r="F30" s="29">
        <f>36/12</f>
        <v>3</v>
      </c>
      <c r="G30" s="30">
        <f t="shared" si="8"/>
        <v>0</v>
      </c>
    </row>
    <row r="31" ht="42.0" customHeight="1">
      <c r="A31" s="37"/>
      <c r="B31" s="38"/>
      <c r="C31" s="26"/>
      <c r="D31" s="27" t="s">
        <v>38</v>
      </c>
      <c r="E31" s="28"/>
      <c r="F31" s="29">
        <f>99</f>
        <v>99</v>
      </c>
      <c r="G31" s="30">
        <f t="shared" si="8"/>
        <v>0</v>
      </c>
    </row>
    <row r="32" ht="81.0" customHeight="1">
      <c r="A32" s="43" t="s">
        <v>39</v>
      </c>
      <c r="B32" s="48"/>
      <c r="C32" s="26">
        <f>$C$6</f>
        <v>12</v>
      </c>
      <c r="D32" s="27" t="s">
        <v>10</v>
      </c>
      <c r="E32" s="33"/>
      <c r="F32" s="17">
        <f>IF(C32=12,500/12,420/12)</f>
        <v>41.66666667</v>
      </c>
      <c r="G32" s="30">
        <f t="shared" si="8"/>
        <v>0</v>
      </c>
    </row>
    <row r="33" ht="14.25" customHeight="1"/>
    <row r="34" ht="14.25" customHeight="1"/>
    <row r="35" ht="29.25" customHeight="1">
      <c r="A35" s="49" t="s">
        <v>40</v>
      </c>
      <c r="B35" s="50" t="s">
        <v>3</v>
      </c>
      <c r="C35" s="51" t="s">
        <v>4</v>
      </c>
      <c r="D35" s="52" t="s">
        <v>5</v>
      </c>
      <c r="E35" s="52" t="s">
        <v>6</v>
      </c>
      <c r="F35" s="52" t="s">
        <v>7</v>
      </c>
      <c r="G35" s="53" t="s">
        <v>8</v>
      </c>
    </row>
    <row r="36" ht="118.5" customHeight="1">
      <c r="A36" s="54" t="s">
        <v>41</v>
      </c>
      <c r="B36" s="55"/>
      <c r="C36" s="26">
        <f>$C$6</f>
        <v>12</v>
      </c>
      <c r="D36" s="27" t="s">
        <v>10</v>
      </c>
      <c r="E36" s="56"/>
      <c r="F36" s="29">
        <f>IF(C36=12,60/12,54/12)</f>
        <v>5</v>
      </c>
      <c r="G36" s="30">
        <f>E36*F36</f>
        <v>0</v>
      </c>
    </row>
    <row r="37" ht="124.5" customHeight="1">
      <c r="A37" s="47" t="s">
        <v>42</v>
      </c>
      <c r="B37" s="31"/>
      <c r="C37" s="32"/>
      <c r="D37" s="27" t="s">
        <v>16</v>
      </c>
      <c r="E37" s="33"/>
      <c r="F37" s="34" t="s">
        <v>43</v>
      </c>
      <c r="G37" s="34" t="s">
        <v>44</v>
      </c>
    </row>
    <row r="38" ht="101.25" customHeight="1">
      <c r="A38" s="47" t="s">
        <v>45</v>
      </c>
      <c r="B38" s="44"/>
      <c r="C38" s="26">
        <f t="shared" ref="C38:C39" si="9">$C$6</f>
        <v>12</v>
      </c>
      <c r="D38" s="27" t="s">
        <v>10</v>
      </c>
      <c r="E38" s="33"/>
      <c r="F38" s="29">
        <f>IF(C36=12,144/12,108/12)</f>
        <v>12</v>
      </c>
      <c r="G38" s="30">
        <f t="shared" ref="G38:G39" si="10">E38*F38</f>
        <v>0</v>
      </c>
    </row>
    <row r="39" ht="81.0" customHeight="1">
      <c r="A39" s="43" t="s">
        <v>46</v>
      </c>
      <c r="B39" s="48"/>
      <c r="C39" s="26">
        <f t="shared" si="9"/>
        <v>12</v>
      </c>
      <c r="D39" s="27" t="s">
        <v>10</v>
      </c>
      <c r="E39" s="28"/>
      <c r="F39" s="29">
        <f>84/12</f>
        <v>7</v>
      </c>
      <c r="G39" s="30">
        <f t="shared" si="10"/>
        <v>0</v>
      </c>
    </row>
    <row r="40" ht="14.25" customHeight="1"/>
    <row r="41" ht="14.25" customHeight="1">
      <c r="A41" s="43" t="s">
        <v>47</v>
      </c>
      <c r="B41" s="57">
        <v>200.0</v>
      </c>
      <c r="D41" s="43" t="s">
        <v>48</v>
      </c>
      <c r="E41" s="26">
        <f>E9+E10+E12+E14+E21+E23+E24+E29+E31+E36+E37+E38</f>
        <v>0</v>
      </c>
      <c r="F41" s="57">
        <f>10*E41</f>
        <v>0</v>
      </c>
      <c r="G41" s="57">
        <f>B41+F41</f>
        <v>200</v>
      </c>
    </row>
    <row r="42" ht="14.25" customHeight="1">
      <c r="A42" s="58" t="s">
        <v>49</v>
      </c>
      <c r="B42" s="57">
        <v>50.0</v>
      </c>
      <c r="D42" s="59"/>
      <c r="E42" s="60"/>
    </row>
    <row r="43" ht="14.25" customHeight="1"/>
    <row r="44" ht="27.75" customHeight="1">
      <c r="A44" s="61" t="s">
        <v>50</v>
      </c>
      <c r="B44" s="62"/>
      <c r="C44" s="62"/>
      <c r="D44" s="62"/>
      <c r="E44" s="63"/>
      <c r="F44" s="64">
        <f>G13+G14+G15+G31+B41+B42</f>
        <v>250</v>
      </c>
      <c r="G44" s="65">
        <f>F44/C6</f>
        <v>20.83333333</v>
      </c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ht="27.75" customHeight="1">
      <c r="A45" s="67" t="s">
        <v>51</v>
      </c>
      <c r="B45" s="68"/>
      <c r="C45" s="68"/>
      <c r="D45" s="68"/>
      <c r="E45" s="69"/>
      <c r="F45" s="70">
        <f>G6+G9+G10+G12+G16+G17+G18+G21+G23+G24+G25+G29+G30+G32+G36+G38+G39</f>
        <v>0</v>
      </c>
      <c r="G45" s="71">
        <f>F45</f>
        <v>0</v>
      </c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27.75" customHeight="1">
      <c r="A46" s="67" t="s">
        <v>52</v>
      </c>
      <c r="B46" s="68"/>
      <c r="C46" s="68"/>
      <c r="D46" s="68"/>
      <c r="E46" s="69"/>
      <c r="F46" s="72">
        <f>G44+G45</f>
        <v>20.83333333</v>
      </c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</sheetData>
  <mergeCells count="10">
    <mergeCell ref="A45:E45"/>
    <mergeCell ref="A46:E46"/>
    <mergeCell ref="A3:G3"/>
    <mergeCell ref="A12:A13"/>
    <mergeCell ref="B12:B13"/>
    <mergeCell ref="A14:A17"/>
    <mergeCell ref="B14:B17"/>
    <mergeCell ref="A44:E44"/>
    <mergeCell ref="A30:A31"/>
    <mergeCell ref="B30:B3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2022-09-27T08:41:02Z</dcterms:created>
  <dc:creator>Mathieu COUAILLER</dc:creator>
</cp:coreProperties>
</file>